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310" activeTab="1"/>
  </bookViews>
  <sheets>
    <sheet name="2024" sheetId="1" r:id="rId1"/>
    <sheet name="2025" sheetId="3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3"/>
  <c r="H2"/>
  <c r="H17" s="1"/>
  <c r="I2"/>
  <c r="J2"/>
  <c r="K2"/>
  <c r="G3"/>
  <c r="H3"/>
  <c r="I3"/>
  <c r="J3"/>
  <c r="J16" s="1"/>
  <c r="K3"/>
  <c r="G4"/>
  <c r="H4"/>
  <c r="I4"/>
  <c r="I13" s="1"/>
  <c r="J4"/>
  <c r="K4"/>
  <c r="G5"/>
  <c r="H5"/>
  <c r="I5"/>
  <c r="J5"/>
  <c r="K5"/>
  <c r="G6"/>
  <c r="H6"/>
  <c r="I6"/>
  <c r="J6"/>
  <c r="K6"/>
  <c r="G7"/>
  <c r="H7"/>
  <c r="I7"/>
  <c r="J7"/>
  <c r="K7"/>
  <c r="G8"/>
  <c r="H8"/>
  <c r="I8"/>
  <c r="J8"/>
  <c r="K8"/>
  <c r="G9"/>
  <c r="H9"/>
  <c r="I9"/>
  <c r="J9"/>
  <c r="K9"/>
  <c r="D2"/>
  <c r="E2"/>
  <c r="F2"/>
  <c r="D3"/>
  <c r="E3"/>
  <c r="F3"/>
  <c r="D4"/>
  <c r="E4"/>
  <c r="F4"/>
  <c r="D5"/>
  <c r="E5"/>
  <c r="F5"/>
  <c r="D6"/>
  <c r="E6"/>
  <c r="F6"/>
  <c r="D7"/>
  <c r="E7"/>
  <c r="F7"/>
  <c r="D8"/>
  <c r="E8"/>
  <c r="F8"/>
  <c r="D9"/>
  <c r="E9"/>
  <c r="F9"/>
  <c r="C4"/>
  <c r="C5"/>
  <c r="C6"/>
  <c r="C7"/>
  <c r="C8"/>
  <c r="C9"/>
  <c r="C3"/>
  <c r="C2"/>
  <c r="K17"/>
  <c r="G17"/>
  <c r="F17"/>
  <c r="E17"/>
  <c r="D17"/>
  <c r="K16"/>
  <c r="G16"/>
  <c r="F16"/>
  <c r="E16"/>
  <c r="D16"/>
  <c r="K15"/>
  <c r="G15"/>
  <c r="F15"/>
  <c r="E15"/>
  <c r="D15"/>
  <c r="K14"/>
  <c r="G14"/>
  <c r="F14"/>
  <c r="E14"/>
  <c r="D14"/>
  <c r="K13"/>
  <c r="G13"/>
  <c r="F13"/>
  <c r="E13"/>
  <c r="D13"/>
  <c r="K12"/>
  <c r="G12"/>
  <c r="F12"/>
  <c r="E12"/>
  <c r="D12"/>
  <c r="K11"/>
  <c r="K18" s="1"/>
  <c r="G11"/>
  <c r="G18" s="1"/>
  <c r="F11"/>
  <c r="F18" s="1"/>
  <c r="E11"/>
  <c r="J12" l="1"/>
  <c r="J13"/>
  <c r="J14"/>
  <c r="J15"/>
  <c r="J17"/>
  <c r="I11"/>
  <c r="I12"/>
  <c r="I14"/>
  <c r="I15"/>
  <c r="I16"/>
  <c r="I17"/>
  <c r="J11"/>
  <c r="H11"/>
  <c r="H18" s="1"/>
  <c r="H20" s="1"/>
  <c r="H24" s="1"/>
  <c r="H12"/>
  <c r="H13"/>
  <c r="H14"/>
  <c r="H15"/>
  <c r="H16"/>
  <c r="E18"/>
  <c r="F20" s="1"/>
  <c r="F24" s="1"/>
  <c r="G20"/>
  <c r="G24" s="1"/>
  <c r="J24" i="1"/>
  <c r="G24"/>
  <c r="H24"/>
  <c r="I24"/>
  <c r="K24"/>
  <c r="F24"/>
  <c r="D22"/>
  <c r="E22"/>
  <c r="C22"/>
  <c r="D20"/>
  <c r="E20"/>
  <c r="F20"/>
  <c r="G20"/>
  <c r="H20"/>
  <c r="I20"/>
  <c r="J20"/>
  <c r="K20"/>
  <c r="C20"/>
  <c r="D18"/>
  <c r="E18"/>
  <c r="F18"/>
  <c r="G18"/>
  <c r="H18"/>
  <c r="I18"/>
  <c r="J18"/>
  <c r="K18"/>
  <c r="D17"/>
  <c r="E17"/>
  <c r="F17"/>
  <c r="G17"/>
  <c r="H17"/>
  <c r="I17"/>
  <c r="J17"/>
  <c r="K17"/>
  <c r="C17"/>
  <c r="D16"/>
  <c r="E16"/>
  <c r="F16"/>
  <c r="G16"/>
  <c r="H16"/>
  <c r="I16"/>
  <c r="J16"/>
  <c r="K16"/>
  <c r="C16"/>
  <c r="D15"/>
  <c r="E15"/>
  <c r="F15"/>
  <c r="G15"/>
  <c r="H15"/>
  <c r="I15"/>
  <c r="J15"/>
  <c r="K15"/>
  <c r="C15"/>
  <c r="D14"/>
  <c r="E14"/>
  <c r="F14"/>
  <c r="G14"/>
  <c r="H14"/>
  <c r="I14"/>
  <c r="J14"/>
  <c r="K14"/>
  <c r="C14"/>
  <c r="D13"/>
  <c r="E13"/>
  <c r="F13"/>
  <c r="G13"/>
  <c r="H13"/>
  <c r="I13"/>
  <c r="J13"/>
  <c r="K13"/>
  <c r="C13"/>
  <c r="D12"/>
  <c r="E12"/>
  <c r="F12"/>
  <c r="G12"/>
  <c r="H12"/>
  <c r="I12"/>
  <c r="J12"/>
  <c r="K12"/>
  <c r="C12"/>
  <c r="D11"/>
  <c r="E11"/>
  <c r="F11"/>
  <c r="G11"/>
  <c r="H11"/>
  <c r="I11"/>
  <c r="J11"/>
  <c r="K11"/>
  <c r="C11"/>
  <c r="C18" s="1"/>
  <c r="C16" i="3"/>
  <c r="C13"/>
  <c r="C12"/>
  <c r="C14"/>
  <c r="C15"/>
  <c r="C17"/>
  <c r="C11"/>
  <c r="D11"/>
  <c r="D18" s="1"/>
  <c r="K20" l="1"/>
  <c r="K24" s="1"/>
  <c r="J18"/>
  <c r="I18"/>
  <c r="J20" s="1"/>
  <c r="J24" s="1"/>
  <c r="C18"/>
  <c r="D20" s="1"/>
  <c r="D22" s="1"/>
  <c r="E20"/>
  <c r="E22" s="1"/>
  <c r="I20" l="1"/>
  <c r="I24" s="1"/>
  <c r="C20"/>
  <c r="C22" s="1"/>
</calcChain>
</file>

<file path=xl/comments1.xml><?xml version="1.0" encoding="utf-8"?>
<comments xmlns="http://schemas.openxmlformats.org/spreadsheetml/2006/main">
  <authors>
    <author>tc={83F8B9CF-C143-4D64-A5E4-C11344EB84CF}</author>
    <author>tc={E1DC3534-241C-466E-80D0-06A78E81B873}</author>
    <author>tc={FDF44919-EFE0-493C-B1A1-68262DA3E6AD}</author>
    <author>tc={44F7F08D-D427-4D3E-AFEA-465EC743D34D}</author>
    <author>tc={C35C83B0-1251-4208-93E7-7054B31CE299}</author>
    <author>tc={F639B31E-D4E5-434D-8FAB-A75C115AAEE0}</author>
    <author>tc={66882810-1789-46E1-A8E6-7F15A4C8533C}</author>
    <author>tc={CF3C6051-EADE-4CA0-AA1B-BA162C96E8B5}</author>
    <author>tc={7022B36E-FDDF-49F8-895F-3AC00A7174CA}</author>
  </authors>
  <commentList>
    <comment ref="F3" author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Utilizando a referência de repórter cinematográfico.</t>
        </r>
      </text>
    </comment>
    <comment ref="G3" authorId="1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Utilizando a referência de repórter cinematográfico.
</t>
        </r>
      </text>
    </comment>
    <comment ref="F5" authorId="2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Emprestado de repórter cinematográfico</t>
        </r>
      </text>
    </comment>
    <comment ref="F6" authorId="3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Emprestado de repórter cinematográfico</t>
        </r>
      </text>
    </comment>
    <comment ref="G6" authorId="4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Reporter cinematográfico</t>
        </r>
      </text>
    </comment>
    <comment ref="F7" authorId="5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Assessoria de comunicação
</t>
        </r>
      </text>
    </comment>
    <comment ref="G7" authorId="6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Assessoria de comunicação
</t>
        </r>
      </text>
    </comment>
    <comment ref="I7" authorId="7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Assessoria de comunicação
</t>
        </r>
      </text>
    </comment>
    <comment ref="J7" authorId="8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Assessoria de comunicação
</t>
        </r>
      </text>
    </comment>
  </commentList>
</comments>
</file>

<file path=xl/comments2.xml><?xml version="1.0" encoding="utf-8"?>
<comments xmlns="http://schemas.openxmlformats.org/spreadsheetml/2006/main">
  <authors>
    <author>tc={83F8B9CF-C143-4D64-A5E4-C11344EB84CF}</author>
    <author>tc={E1DC3534-241C-466E-80D0-06A78E81B873}</author>
    <author>tc={FDF44919-EFE0-493C-B1A1-68262DA3E6AD}</author>
    <author>tc={44F7F08D-D427-4D3E-AFEA-465EC743D34D}</author>
    <author>tc={C35C83B0-1251-4208-93E7-7054B31CE299}</author>
    <author>tc={F639B31E-D4E5-434D-8FAB-A75C115AAEE0}</author>
    <author>tc={66882810-1789-46E1-A8E6-7F15A4C8533C}</author>
    <author>tc={CF3C6051-EADE-4CA0-AA1B-BA162C96E8B5}</author>
    <author>tc={7022B36E-FDDF-49F8-895F-3AC00A7174CA}</author>
  </authors>
  <commentList>
    <comment ref="F3" author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Utilizando a referência de repórter cinematográfico.</t>
        </r>
      </text>
    </comment>
    <comment ref="G3" authorId="1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Utilizando a referência de repórter cinematográfico.
</t>
        </r>
      </text>
    </comment>
    <comment ref="F5" authorId="2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Emprestado de repórter cinematográfico</t>
        </r>
      </text>
    </comment>
    <comment ref="F6" authorId="3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Emprestado de repórter cinematográfico</t>
        </r>
      </text>
    </comment>
    <comment ref="G6" authorId="4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Reporter cinematográfico</t>
        </r>
      </text>
    </comment>
    <comment ref="F7" authorId="5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Assessoria de comunicação
</t>
        </r>
      </text>
    </comment>
    <comment ref="G7" authorId="6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Assessoria de comunicação
</t>
        </r>
      </text>
    </comment>
    <comment ref="I7" authorId="7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Assessoria de comunicação
</t>
        </r>
      </text>
    </comment>
    <comment ref="J7" authorId="8">
      <text>
        <r>
          <rPr>
            <sz val="11"/>
            <color theme="1"/>
            <rFont val="Calibri"/>
            <family val="2"/>
            <scheme val="minor"/>
          </rPr>
  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Assessoria de comunicação
</t>
        </r>
      </text>
    </comment>
  </commentList>
</comments>
</file>

<file path=xl/sharedStrings.xml><?xml version="1.0" encoding="utf-8"?>
<sst xmlns="http://schemas.openxmlformats.org/spreadsheetml/2006/main" count="58" uniqueCount="29">
  <si>
    <t>MG</t>
  </si>
  <si>
    <t>Diária 5 h</t>
  </si>
  <si>
    <t>Diária 7h</t>
  </si>
  <si>
    <t>Domingos e Feriados</t>
  </si>
  <si>
    <t>Diária viagem 5h</t>
  </si>
  <si>
    <t>Diária Viagem 7h</t>
  </si>
  <si>
    <t>Viagem domingos e feriados</t>
  </si>
  <si>
    <t>SP</t>
  </si>
  <si>
    <t>Lauda 1 fonte</t>
  </si>
  <si>
    <t>Lauda 2 fontes</t>
  </si>
  <si>
    <t>Lauda 3 fontes</t>
  </si>
  <si>
    <t>Juiz de Fora</t>
  </si>
  <si>
    <t>ES</t>
  </si>
  <si>
    <t>SC</t>
  </si>
  <si>
    <t>RS</t>
  </si>
  <si>
    <t>CE</t>
  </si>
  <si>
    <t>GO</t>
  </si>
  <si>
    <t>Média ponderada</t>
  </si>
  <si>
    <t>Peso</t>
  </si>
  <si>
    <t>Média geral</t>
  </si>
  <si>
    <t>Média Geométrica</t>
  </si>
  <si>
    <t>Média Harmônica</t>
  </si>
  <si>
    <t>Média interna 25%</t>
  </si>
  <si>
    <t>Média interna 50%</t>
  </si>
  <si>
    <t>Média das médias</t>
  </si>
  <si>
    <t>Mediana</t>
  </si>
  <si>
    <t>Média ponderada das médias</t>
  </si>
  <si>
    <t>lauda por caracter</t>
  </si>
  <si>
    <t>diária por hora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</si>
</sst>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44" fontId="0" fillId="0" borderId="0" xfId="1" applyFont="1"/>
    <xf numFmtId="44" fontId="0" fillId="0" borderId="0" xfId="0" applyNumberFormat="1"/>
    <xf numFmtId="0" fontId="0" fillId="0" borderId="0" xfId="0" applyAlignment="1">
      <alignment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Vinicius Macia" id="{8D763F72-946C-46A6-B130-359D43CB4FA0}" userId="77fcbb677650b950" providerId="Windows Live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3" dT="2023-08-19T01:59:32.74" personId="{8D763F72-946C-46A6-B130-359D43CB4FA0}" id="{83F8B9CF-C143-4D64-A5E4-C11344EB84CF}">
    <text>Utilizando a referência de repórter cinematográfico.</text>
  </threadedComment>
  <threadedComment ref="G3" dT="2023-08-19T01:59:38.00" personId="{8D763F72-946C-46A6-B130-359D43CB4FA0}" id="{E1DC3534-241C-466E-80D0-06A78E81B873}">
    <text xml:space="preserve">Utilizando a referência de repórter cinematográfico.
</text>
  </threadedComment>
  <threadedComment ref="F5" dT="2023-08-19T02:09:09.69" personId="{8D763F72-946C-46A6-B130-359D43CB4FA0}" id="{FDF44919-EFE0-493C-B1A1-68262DA3E6AD}">
    <text>Emprestado de repórter cinematográfico</text>
  </threadedComment>
  <threadedComment ref="F6" dT="2023-08-19T02:12:02.01" personId="{8D763F72-946C-46A6-B130-359D43CB4FA0}" id="{44F7F08D-D427-4D3E-AFEA-465EC743D34D}">
    <text>Emprestado de repórter cinematográfico</text>
  </threadedComment>
  <threadedComment ref="G6" dT="2023-08-19T02:12:37.43" personId="{8D763F72-946C-46A6-B130-359D43CB4FA0}" id="{C35C83B0-1251-4208-93E7-7054B31CE299}">
    <text>Reporter cinematográfico</text>
  </threadedComment>
  <threadedComment ref="F7" dT="2023-08-19T02:18:18.87" personId="{8D763F72-946C-46A6-B130-359D43CB4FA0}" id="{F639B31E-D4E5-434D-8FAB-A75C115AAEE0}">
    <text xml:space="preserve">Assessoria de comunicação
</text>
  </threadedComment>
  <threadedComment ref="G7" dT="2023-08-19T02:18:28.06" personId="{8D763F72-946C-46A6-B130-359D43CB4FA0}" id="{66882810-1789-46E1-A8E6-7F15A4C8533C}">
    <text xml:space="preserve">Assessoria de comunicação
</text>
  </threadedComment>
  <threadedComment ref="I7" dT="2023-08-19T02:18:18.87" personId="{8D763F72-946C-46A6-B130-359D43CB4FA0}" id="{CF3C6051-EADE-4CA0-AA1B-BA162C96E8B5}">
    <text xml:space="preserve">Assessoria de comunicação
</text>
  </threadedComment>
  <threadedComment ref="J7" dT="2023-08-19T02:18:28.06" personId="{8D763F72-946C-46A6-B130-359D43CB4FA0}" id="{7022B36E-FDDF-49F8-895F-3AC00A7174CA}">
    <text xml:space="preserve">Assessoria de comunicação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sqref="A1:XFD1048576"/>
    </sheetView>
  </sheetViews>
  <sheetFormatPr defaultRowHeight="15"/>
  <cols>
    <col min="1" max="1" width="19.42578125" customWidth="1"/>
    <col min="2" max="2" width="7.5703125" customWidth="1"/>
    <col min="3" max="3" width="13.42578125" customWidth="1"/>
    <col min="4" max="4" width="13.7109375" customWidth="1"/>
    <col min="5" max="5" width="13.140625" customWidth="1"/>
    <col min="6" max="6" width="12.7109375" customWidth="1"/>
    <col min="7" max="7" width="19.85546875" customWidth="1"/>
    <col min="8" max="8" width="21" customWidth="1"/>
    <col min="9" max="9" width="16.85546875" customWidth="1"/>
    <col min="10" max="10" width="17.42578125" customWidth="1"/>
    <col min="11" max="11" width="27" customWidth="1"/>
  </cols>
  <sheetData>
    <row r="1" spans="1:11">
      <c r="B1" t="s">
        <v>18</v>
      </c>
      <c r="C1" t="s">
        <v>8</v>
      </c>
      <c r="D1" t="s">
        <v>9</v>
      </c>
      <c r="E1" t="s">
        <v>10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</row>
    <row r="2" spans="1:11">
      <c r="A2" t="s">
        <v>0</v>
      </c>
      <c r="B2">
        <v>7</v>
      </c>
      <c r="C2" s="1">
        <v>190</v>
      </c>
      <c r="D2" s="1">
        <v>190</v>
      </c>
      <c r="E2" s="1">
        <v>190</v>
      </c>
      <c r="F2" s="1">
        <v>576</v>
      </c>
      <c r="G2" s="1">
        <v>1100</v>
      </c>
      <c r="H2" s="1">
        <v>1156</v>
      </c>
      <c r="I2" s="1">
        <v>726</v>
      </c>
      <c r="J2" s="1">
        <v>1236</v>
      </c>
      <c r="K2" s="1">
        <v>1454</v>
      </c>
    </row>
    <row r="3" spans="1:11">
      <c r="A3" t="s">
        <v>7</v>
      </c>
      <c r="B3">
        <v>8</v>
      </c>
      <c r="C3" s="1">
        <v>365</v>
      </c>
      <c r="D3" s="1">
        <v>459</v>
      </c>
      <c r="E3" s="1">
        <v>547</v>
      </c>
      <c r="F3" s="1">
        <v>767</v>
      </c>
      <c r="G3" s="1">
        <v>1429</v>
      </c>
      <c r="H3" s="1">
        <v>1429</v>
      </c>
      <c r="I3" s="1">
        <v>767</v>
      </c>
      <c r="J3" s="1">
        <v>1429</v>
      </c>
      <c r="K3" s="1">
        <v>1429</v>
      </c>
    </row>
    <row r="4" spans="1:11">
      <c r="A4" t="s">
        <v>11</v>
      </c>
      <c r="B4">
        <v>6</v>
      </c>
      <c r="C4" s="1">
        <v>120</v>
      </c>
      <c r="D4" s="1">
        <v>120</v>
      </c>
      <c r="E4" s="1">
        <v>120</v>
      </c>
      <c r="F4" s="1">
        <v>395</v>
      </c>
      <c r="G4" s="1">
        <v>670</v>
      </c>
      <c r="H4" s="1">
        <v>785</v>
      </c>
      <c r="I4" s="1">
        <v>495</v>
      </c>
      <c r="J4" s="1">
        <v>840</v>
      </c>
      <c r="K4" s="1">
        <v>990</v>
      </c>
    </row>
    <row r="5" spans="1:11">
      <c r="A5" t="s">
        <v>12</v>
      </c>
      <c r="B5">
        <v>4</v>
      </c>
      <c r="C5" s="1">
        <v>120</v>
      </c>
      <c r="D5" s="1">
        <v>242</v>
      </c>
      <c r="E5" s="1">
        <v>180</v>
      </c>
      <c r="F5" s="1">
        <v>784</v>
      </c>
      <c r="G5" s="1">
        <v>1330</v>
      </c>
      <c r="H5" s="1">
        <v>1556</v>
      </c>
      <c r="I5" s="1">
        <v>981</v>
      </c>
      <c r="J5" s="1">
        <v>1668</v>
      </c>
      <c r="K5" s="1">
        <v>1961</v>
      </c>
    </row>
    <row r="6" spans="1:11">
      <c r="A6" t="s">
        <v>13</v>
      </c>
      <c r="B6">
        <v>3</v>
      </c>
      <c r="C6" s="1">
        <v>365</v>
      </c>
      <c r="D6" s="1">
        <v>459</v>
      </c>
      <c r="E6" s="1">
        <v>547</v>
      </c>
      <c r="F6" s="1">
        <v>600</v>
      </c>
      <c r="G6" s="1">
        <v>1500</v>
      </c>
      <c r="H6" s="1">
        <v>1500</v>
      </c>
      <c r="I6" s="1">
        <v>600</v>
      </c>
      <c r="J6" s="1">
        <v>1500</v>
      </c>
      <c r="K6" s="1">
        <v>1500</v>
      </c>
    </row>
    <row r="7" spans="1:11">
      <c r="A7" t="s">
        <v>14</v>
      </c>
      <c r="B7">
        <v>2</v>
      </c>
      <c r="C7" s="1">
        <v>219</v>
      </c>
      <c r="D7" s="1">
        <v>219</v>
      </c>
      <c r="E7" s="1">
        <v>219</v>
      </c>
      <c r="F7" s="1">
        <v>857.33</v>
      </c>
      <c r="G7" s="1">
        <v>1200</v>
      </c>
      <c r="H7" s="1">
        <v>1200</v>
      </c>
      <c r="I7" s="1">
        <v>857.33</v>
      </c>
      <c r="J7" s="1">
        <v>1200</v>
      </c>
      <c r="K7" s="1">
        <v>1200</v>
      </c>
    </row>
    <row r="8" spans="1:11">
      <c r="A8" t="s">
        <v>15</v>
      </c>
      <c r="B8">
        <v>1</v>
      </c>
      <c r="C8" s="1">
        <v>301.60000000000002</v>
      </c>
      <c r="D8" s="1">
        <v>301.60000000000002</v>
      </c>
      <c r="E8" s="1">
        <v>301.60000000000002</v>
      </c>
      <c r="F8" s="1">
        <v>466.71</v>
      </c>
      <c r="G8" s="1">
        <v>653.39</v>
      </c>
      <c r="H8" s="1">
        <v>653.39</v>
      </c>
      <c r="I8" s="1">
        <v>653.39</v>
      </c>
      <c r="J8" s="1">
        <v>1248.93</v>
      </c>
      <c r="K8" s="1">
        <v>1248.93</v>
      </c>
    </row>
    <row r="9" spans="1:11">
      <c r="A9" t="s">
        <v>16</v>
      </c>
      <c r="B9">
        <v>5</v>
      </c>
      <c r="C9" s="1">
        <v>160</v>
      </c>
      <c r="D9" s="1">
        <v>160</v>
      </c>
      <c r="E9" s="1">
        <v>160</v>
      </c>
      <c r="F9" s="1">
        <v>600</v>
      </c>
      <c r="G9" s="1">
        <v>880</v>
      </c>
      <c r="H9" s="1">
        <v>880</v>
      </c>
      <c r="I9" s="1">
        <v>880</v>
      </c>
      <c r="J9" s="1">
        <v>880</v>
      </c>
      <c r="K9" s="1">
        <v>880</v>
      </c>
    </row>
    <row r="11" spans="1:11">
      <c r="A11" t="s">
        <v>17</v>
      </c>
      <c r="B11">
        <v>7</v>
      </c>
      <c r="C11" s="2">
        <f>(((C2*B2)+(C3*B3)+(C4*B4)+(C5*B5)+(C6*B6)+(C7*B7)+(C8*B8)+(C9*B9))/SUM(B2:B9))</f>
        <v>224.57222222222222</v>
      </c>
      <c r="D11" s="2">
        <f t="shared" ref="D11:K11" si="0">(((D2*C2)+(D3*C3)+(D4*C4)+(D5*C5)+(D6*C6)+(D7*C7)+(D8*C8)+(D9*C9))/SUM(C2:C9))</f>
        <v>314.64389872867548</v>
      </c>
      <c r="E11" s="2">
        <f t="shared" si="0"/>
        <v>353.72898725936955</v>
      </c>
      <c r="F11" s="2">
        <f t="shared" si="0"/>
        <v>649.2201739821603</v>
      </c>
      <c r="G11" s="2">
        <f t="shared" si="0"/>
        <v>1149.1689813992755</v>
      </c>
      <c r="H11" s="2">
        <f t="shared" si="0"/>
        <v>1232.584887467917</v>
      </c>
      <c r="I11" s="2">
        <f t="shared" si="0"/>
        <v>762.10582714569432</v>
      </c>
      <c r="J11" s="2">
        <f t="shared" si="0"/>
        <v>1269.3081843945688</v>
      </c>
      <c r="K11" s="2">
        <f t="shared" si="0"/>
        <v>1396.3264234902663</v>
      </c>
    </row>
    <row r="12" spans="1:11">
      <c r="A12" t="s">
        <v>19</v>
      </c>
      <c r="B12">
        <v>1</v>
      </c>
      <c r="C12" s="2">
        <f>AVERAGE(C2:C9)</f>
        <v>230.07499999999999</v>
      </c>
      <c r="D12" s="2">
        <f t="shared" ref="D12:K12" si="1">AVERAGE(D2:D9)</f>
        <v>268.82499999999999</v>
      </c>
      <c r="E12" s="2">
        <f t="shared" si="1"/>
        <v>283.07499999999999</v>
      </c>
      <c r="F12" s="2">
        <f t="shared" si="1"/>
        <v>630.755</v>
      </c>
      <c r="G12" s="2">
        <f t="shared" si="1"/>
        <v>1095.2987499999999</v>
      </c>
      <c r="H12" s="2">
        <f t="shared" si="1"/>
        <v>1144.9237499999999</v>
      </c>
      <c r="I12" s="2">
        <f t="shared" si="1"/>
        <v>744.96500000000003</v>
      </c>
      <c r="J12" s="2">
        <f t="shared" si="1"/>
        <v>1250.24125</v>
      </c>
      <c r="K12" s="2">
        <f t="shared" si="1"/>
        <v>1332.86625</v>
      </c>
    </row>
    <row r="13" spans="1:11">
      <c r="A13" t="s">
        <v>20</v>
      </c>
      <c r="B13">
        <v>5</v>
      </c>
      <c r="C13" s="1">
        <f>GEOMEAN(C2:C9)</f>
        <v>210.48064070781473</v>
      </c>
      <c r="D13" s="1">
        <f t="shared" ref="D13:K13" si="2">GEOMEAN(D2:D9)</f>
        <v>243.31639727211979</v>
      </c>
      <c r="E13" s="1">
        <f t="shared" si="2"/>
        <v>244.98933561188701</v>
      </c>
      <c r="F13" s="1">
        <f t="shared" si="2"/>
        <v>612.10873804349876</v>
      </c>
      <c r="G13" s="1">
        <f t="shared" si="2"/>
        <v>1047.5140995463066</v>
      </c>
      <c r="H13" s="1">
        <f t="shared" si="2"/>
        <v>1096.4141243381148</v>
      </c>
      <c r="I13" s="1">
        <f t="shared" si="2"/>
        <v>729.23931968124089</v>
      </c>
      <c r="J13" s="1">
        <f t="shared" si="2"/>
        <v>1219.6280761018716</v>
      </c>
      <c r="K13" s="1">
        <f t="shared" si="2"/>
        <v>1296.4337764027082</v>
      </c>
    </row>
    <row r="14" spans="1:11">
      <c r="A14" t="s">
        <v>21</v>
      </c>
      <c r="B14">
        <v>4</v>
      </c>
      <c r="C14" s="1">
        <f>HARMEAN(C2:C9)</f>
        <v>192.58019082771327</v>
      </c>
      <c r="D14" s="1">
        <f t="shared" ref="D14:K14" si="3">HARMEAN(D2:D9)</f>
        <v>220.88536862107114</v>
      </c>
      <c r="E14" s="1">
        <f t="shared" si="3"/>
        <v>216.56615301640457</v>
      </c>
      <c r="F14" s="1">
        <f t="shared" si="3"/>
        <v>593.05599491736132</v>
      </c>
      <c r="G14" s="1">
        <f t="shared" si="3"/>
        <v>997.48868255040725</v>
      </c>
      <c r="H14" s="1">
        <f t="shared" si="3"/>
        <v>1045.9917371029253</v>
      </c>
      <c r="I14" s="1">
        <f t="shared" si="3"/>
        <v>712.96906111352871</v>
      </c>
      <c r="J14" s="1">
        <f t="shared" si="3"/>
        <v>1187.6665903861692</v>
      </c>
      <c r="K14" s="1">
        <f t="shared" si="3"/>
        <v>1260.9064643144841</v>
      </c>
    </row>
    <row r="15" spans="1:11">
      <c r="A15" t="s">
        <v>22</v>
      </c>
      <c r="B15">
        <v>2</v>
      </c>
      <c r="C15" s="1">
        <f>TRIMMEAN(C2:C9,25%)</f>
        <v>225.93333333333331</v>
      </c>
      <c r="D15" s="1">
        <f t="shared" ref="D15:K15" si="4">TRIMMEAN(D2:D9,25%)</f>
        <v>261.93333333333334</v>
      </c>
      <c r="E15" s="1">
        <f t="shared" si="4"/>
        <v>266.26666666666665</v>
      </c>
      <c r="F15" s="1">
        <f t="shared" si="4"/>
        <v>632.28499999999997</v>
      </c>
      <c r="G15" s="1">
        <f t="shared" si="4"/>
        <v>1101.5</v>
      </c>
      <c r="H15" s="1">
        <f t="shared" si="4"/>
        <v>1158.3333333333333</v>
      </c>
      <c r="I15" s="1">
        <f t="shared" si="4"/>
        <v>747.28666666666652</v>
      </c>
      <c r="J15" s="1">
        <f t="shared" si="4"/>
        <v>1248.9883333333335</v>
      </c>
      <c r="K15" s="1">
        <f t="shared" si="4"/>
        <v>1303.655</v>
      </c>
    </row>
    <row r="16" spans="1:11">
      <c r="A16" t="s">
        <v>23</v>
      </c>
      <c r="B16">
        <v>3</v>
      </c>
      <c r="C16" s="1">
        <f>TRIMMEAN(C2:C9,50%)</f>
        <v>217.65</v>
      </c>
      <c r="D16" s="1">
        <f t="shared" ref="D16:K16" si="5">TRIMMEAN(D2:D9,50%)</f>
        <v>238.15</v>
      </c>
      <c r="E16" s="1">
        <f t="shared" si="5"/>
        <v>222.65</v>
      </c>
      <c r="F16" s="1">
        <f t="shared" si="5"/>
        <v>635.75</v>
      </c>
      <c r="G16" s="1">
        <f t="shared" si="5"/>
        <v>1127.5</v>
      </c>
      <c r="H16" s="1">
        <f t="shared" si="5"/>
        <v>1166.25</v>
      </c>
      <c r="I16" s="1">
        <f t="shared" si="5"/>
        <v>750.93</v>
      </c>
      <c r="J16" s="1">
        <f t="shared" si="5"/>
        <v>1278.4825000000001</v>
      </c>
      <c r="K16" s="1">
        <f t="shared" si="5"/>
        <v>1332.9825000000001</v>
      </c>
    </row>
    <row r="17" spans="1:11">
      <c r="A17" t="s">
        <v>25</v>
      </c>
      <c r="B17">
        <v>6</v>
      </c>
      <c r="C17" s="2">
        <f>MEDIAN(C2:C9)</f>
        <v>204.5</v>
      </c>
      <c r="D17" s="2">
        <f t="shared" ref="D17:K17" si="6">MEDIAN(D2:D9)</f>
        <v>230.5</v>
      </c>
      <c r="E17" s="2">
        <f t="shared" si="6"/>
        <v>204.5</v>
      </c>
      <c r="F17" s="2">
        <f t="shared" si="6"/>
        <v>600</v>
      </c>
      <c r="G17" s="2">
        <f t="shared" si="6"/>
        <v>1150</v>
      </c>
      <c r="H17" s="2">
        <f t="shared" si="6"/>
        <v>1178</v>
      </c>
      <c r="I17" s="2">
        <f t="shared" si="6"/>
        <v>746.5</v>
      </c>
      <c r="J17" s="2">
        <f t="shared" si="6"/>
        <v>1242.4650000000001</v>
      </c>
      <c r="K17" s="2">
        <f t="shared" si="6"/>
        <v>1338.9650000000001</v>
      </c>
    </row>
    <row r="18" spans="1:11">
      <c r="A18" t="s">
        <v>24</v>
      </c>
      <c r="B18">
        <v>8</v>
      </c>
      <c r="C18" s="2">
        <f>AVERAGE(C11:C17)</f>
        <v>215.11305529872624</v>
      </c>
      <c r="D18" s="2">
        <f t="shared" ref="D18:K18" si="7">AVERAGE(D11:D17)</f>
        <v>254.0362854221714</v>
      </c>
      <c r="E18" s="2">
        <f t="shared" si="7"/>
        <v>255.96802036490399</v>
      </c>
      <c r="F18" s="2">
        <f t="shared" si="7"/>
        <v>621.88212956328869</v>
      </c>
      <c r="G18" s="2">
        <f t="shared" si="7"/>
        <v>1095.4957876422843</v>
      </c>
      <c r="H18" s="2">
        <f t="shared" si="7"/>
        <v>1146.0711188917555</v>
      </c>
      <c r="I18" s="2">
        <f t="shared" si="7"/>
        <v>741.99941065816154</v>
      </c>
      <c r="J18" s="2">
        <f t="shared" si="7"/>
        <v>1242.3971334594205</v>
      </c>
      <c r="K18" s="2">
        <f t="shared" si="7"/>
        <v>1323.162202029637</v>
      </c>
    </row>
    <row r="20" spans="1:11" ht="30">
      <c r="A20" s="3" t="s">
        <v>26</v>
      </c>
      <c r="C20" s="2">
        <f>(((C11*B11)+(C12*B12)+(C13*B13)+(C14*B14)+(C15*B15)+(C16*B16)+(C17*B17)+(C18*B18))/SUM(B11:B18))</f>
        <v>213.26460087394329</v>
      </c>
      <c r="D20" s="2">
        <f t="shared" ref="D20:K20" si="8">(((D11*C11)+(D12*C12)+(D13*C13)+(D14*C14)+(D15*C15)+(D16*C16)+(D17*C17)+(D18*C18))/SUM(C11:C18))</f>
        <v>255.13230622445664</v>
      </c>
      <c r="E20" s="2">
        <f t="shared" si="8"/>
        <v>260.67789333037643</v>
      </c>
      <c r="F20" s="2">
        <f t="shared" si="8"/>
        <v>624.28844982746978</v>
      </c>
      <c r="G20" s="2">
        <f t="shared" si="8"/>
        <v>1096.3145329840822</v>
      </c>
      <c r="H20" s="2">
        <f t="shared" si="8"/>
        <v>1148.272691243835</v>
      </c>
      <c r="I20" s="2">
        <f t="shared" si="8"/>
        <v>742.61715024449904</v>
      </c>
      <c r="J20" s="2">
        <f t="shared" si="8"/>
        <v>1242.8690252857996</v>
      </c>
      <c r="K20" s="2">
        <f t="shared" si="8"/>
        <v>1323.7948281300639</v>
      </c>
    </row>
    <row r="22" spans="1:11">
      <c r="A22" t="s">
        <v>27</v>
      </c>
      <c r="C22" s="2">
        <f>C20/1440</f>
        <v>0.14810041727357173</v>
      </c>
      <c r="D22" s="2">
        <f t="shared" ref="D22:E22" si="9">D20/1440</f>
        <v>0.17717521265587266</v>
      </c>
      <c r="E22" s="2">
        <f t="shared" si="9"/>
        <v>0.18102631481276141</v>
      </c>
    </row>
    <row r="24" spans="1:11">
      <c r="A24" t="s">
        <v>28</v>
      </c>
      <c r="F24" s="2">
        <f>F20/5</f>
        <v>124.85768996549396</v>
      </c>
      <c r="G24" s="2">
        <f>G20/7</f>
        <v>156.6163618548689</v>
      </c>
      <c r="H24" s="2">
        <f t="shared" ref="H24:K24" si="10">H20/5</f>
        <v>229.65453824876698</v>
      </c>
      <c r="I24" s="2">
        <f t="shared" si="10"/>
        <v>148.5234300488998</v>
      </c>
      <c r="J24" s="2">
        <f>J20/7</f>
        <v>177.55271789797138</v>
      </c>
      <c r="K24" s="2">
        <f t="shared" si="10"/>
        <v>264.75896562601281</v>
      </c>
    </row>
  </sheetData>
  <pageMargins left="0.511811024" right="0.511811024" top="0.78740157499999996" bottom="0.78740157499999996" header="0.31496062000000002" footer="0.31496062000000002"/>
  <ignoredErrors>
    <ignoredError sqref="G24 J24" formula="1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D6" sqref="D6"/>
    </sheetView>
  </sheetViews>
  <sheetFormatPr defaultRowHeight="15"/>
  <cols>
    <col min="1" max="1" width="19.42578125" customWidth="1"/>
    <col min="2" max="2" width="7.5703125" customWidth="1"/>
    <col min="3" max="3" width="13.42578125" customWidth="1"/>
    <col min="4" max="4" width="13.7109375" customWidth="1"/>
    <col min="5" max="5" width="13.140625" customWidth="1"/>
    <col min="6" max="6" width="12.7109375" customWidth="1"/>
    <col min="7" max="7" width="19.85546875" customWidth="1"/>
    <col min="8" max="8" width="21" customWidth="1"/>
    <col min="9" max="9" width="16.85546875" customWidth="1"/>
    <col min="10" max="10" width="17.42578125" customWidth="1"/>
    <col min="11" max="11" width="27" customWidth="1"/>
  </cols>
  <sheetData>
    <row r="1" spans="1:11">
      <c r="B1" t="s">
        <v>18</v>
      </c>
      <c r="C1" t="s">
        <v>8</v>
      </c>
      <c r="D1" t="s">
        <v>9</v>
      </c>
      <c r="E1" t="s">
        <v>10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</row>
    <row r="2" spans="1:11">
      <c r="A2" t="s">
        <v>0</v>
      </c>
      <c r="B2">
        <v>7</v>
      </c>
      <c r="C2" s="1">
        <f>('2024'!C2)+(('2024'!C2*3.85281)/100)</f>
        <v>197.32033899999999</v>
      </c>
      <c r="D2" s="1">
        <f>('2024'!D2)+(('2024'!D2*3.85281)/100)</f>
        <v>197.32033899999999</v>
      </c>
      <c r="E2" s="1">
        <f>('2024'!E2)+(('2024'!E2*3.85281)/100)</f>
        <v>197.32033899999999</v>
      </c>
      <c r="F2" s="1">
        <f>('2024'!F2)+(('2024'!F2*3.85281)/100)</f>
        <v>598.19218560000002</v>
      </c>
      <c r="G2" s="1">
        <f>('2024'!G2)+(('2024'!G2*3.85281)/100)</f>
        <v>1142.3809100000001</v>
      </c>
      <c r="H2" s="1">
        <f>('2024'!H2)+(('2024'!H2*3.85281)/100)</f>
        <v>1200.5384836000001</v>
      </c>
      <c r="I2" s="1">
        <f>('2024'!I2)+(('2024'!I2*3.85281)/100)</f>
        <v>753.97140060000004</v>
      </c>
      <c r="J2" s="1">
        <f>('2024'!J2)+(('2024'!J2*3.85281)/100)</f>
        <v>1283.6207316</v>
      </c>
      <c r="K2" s="1">
        <f>('2024'!K2)+(('2024'!K2*3.85281)/100)</f>
        <v>1510.0198574000001</v>
      </c>
    </row>
    <row r="3" spans="1:11">
      <c r="A3" t="s">
        <v>7</v>
      </c>
      <c r="B3">
        <v>8</v>
      </c>
      <c r="C3" s="1">
        <f>('2024'!C3)+(('2024'!C3*3.85281)/100)</f>
        <v>379.06275649999998</v>
      </c>
      <c r="D3" s="1">
        <f>('2024'!D3)+(('2024'!D3*3.85281)/100)</f>
        <v>476.68439790000002</v>
      </c>
      <c r="E3" s="1">
        <f>('2024'!E3)+(('2024'!E3*3.85281)/100)</f>
        <v>568.07487070000002</v>
      </c>
      <c r="F3" s="1">
        <f>('2024'!F3)+(('2024'!F3*3.85281)/100)</f>
        <v>796.55105270000001</v>
      </c>
      <c r="G3" s="1">
        <f>('2024'!G3)+(('2024'!G3*3.85281)/100)</f>
        <v>1484.0566549</v>
      </c>
      <c r="H3" s="1">
        <f>('2024'!H3)+(('2024'!H3*3.85281)/100)</f>
        <v>1484.0566549</v>
      </c>
      <c r="I3" s="1">
        <f>('2024'!I3)+(('2024'!I3*3.85281)/100)</f>
        <v>796.55105270000001</v>
      </c>
      <c r="J3" s="1">
        <f>('2024'!J3)+(('2024'!J3*3.85281)/100)</f>
        <v>1484.0566549</v>
      </c>
      <c r="K3" s="1">
        <f>('2024'!K3)+(('2024'!K3*3.85281)/100)</f>
        <v>1484.0566549</v>
      </c>
    </row>
    <row r="4" spans="1:11">
      <c r="A4" t="s">
        <v>11</v>
      </c>
      <c r="B4">
        <v>6</v>
      </c>
      <c r="C4" s="1">
        <f>('2024'!C4)+(('2024'!C4*3.85281)/100)</f>
        <v>124.623372</v>
      </c>
      <c r="D4" s="1">
        <f>('2024'!D4)+(('2024'!D4*3.85281)/100)</f>
        <v>124.623372</v>
      </c>
      <c r="E4" s="1">
        <f>('2024'!E4)+(('2024'!E4*3.85281)/100)</f>
        <v>124.623372</v>
      </c>
      <c r="F4" s="1">
        <f>('2024'!F4)+(('2024'!F4*3.85281)/100)</f>
        <v>410.21859949999998</v>
      </c>
      <c r="G4" s="1">
        <f>('2024'!G4)+(('2024'!G4*3.85281)/100)</f>
        <v>695.81382699999995</v>
      </c>
      <c r="H4" s="1">
        <f>('2024'!H4)+(('2024'!H4*3.85281)/100)</f>
        <v>815.24455850000004</v>
      </c>
      <c r="I4" s="1">
        <f>('2024'!I4)+(('2024'!I4*3.85281)/100)</f>
        <v>514.07140949999996</v>
      </c>
      <c r="J4" s="1">
        <f>('2024'!J4)+(('2024'!J4*3.85281)/100)</f>
        <v>872.36360400000001</v>
      </c>
      <c r="K4" s="1">
        <f>('2024'!K4)+(('2024'!K4*3.85281)/100)</f>
        <v>1028.1428189999999</v>
      </c>
    </row>
    <row r="5" spans="1:11">
      <c r="A5" t="s">
        <v>12</v>
      </c>
      <c r="B5">
        <v>4</v>
      </c>
      <c r="C5" s="1">
        <f>('2024'!C5)+(('2024'!C5*3.85281)/100)</f>
        <v>124.623372</v>
      </c>
      <c r="D5" s="1">
        <f>('2024'!D5)+(('2024'!D5*3.85281)/100)</f>
        <v>251.32380019999999</v>
      </c>
      <c r="E5" s="1">
        <f>('2024'!E5)+(('2024'!E5*3.85281)/100)</f>
        <v>186.935058</v>
      </c>
      <c r="F5" s="1">
        <f>('2024'!F5)+(('2024'!F5*3.85281)/100)</f>
        <v>814.20603040000003</v>
      </c>
      <c r="G5" s="1">
        <f>('2024'!G5)+(('2024'!G5*3.85281)/100)</f>
        <v>1381.242373</v>
      </c>
      <c r="H5" s="1">
        <f>('2024'!H5)+(('2024'!H5*3.85281)/100)</f>
        <v>1615.9497236</v>
      </c>
      <c r="I5" s="1">
        <f>('2024'!I5)+(('2024'!I5*3.85281)/100)</f>
        <v>1018.7960661</v>
      </c>
      <c r="J5" s="1">
        <f>('2024'!J5)+(('2024'!J5*3.85281)/100)</f>
        <v>1732.2648707999999</v>
      </c>
      <c r="K5" s="1">
        <f>('2024'!K5)+(('2024'!K5*3.85281)/100)</f>
        <v>2036.5536041</v>
      </c>
    </row>
    <row r="6" spans="1:11">
      <c r="A6" t="s">
        <v>13</v>
      </c>
      <c r="B6">
        <v>3</v>
      </c>
      <c r="C6" s="1">
        <f>('2024'!C6)+(('2024'!C6*3.85281)/100)</f>
        <v>379.06275649999998</v>
      </c>
      <c r="D6" s="1">
        <f>('2024'!D6)+(('2024'!D6*3.85281)/100)</f>
        <v>476.68439790000002</v>
      </c>
      <c r="E6" s="1">
        <f>('2024'!E6)+(('2024'!E6*3.85281)/100)</f>
        <v>568.07487070000002</v>
      </c>
      <c r="F6" s="1">
        <f>('2024'!F6)+(('2024'!F6*3.85281)/100)</f>
        <v>623.11685999999997</v>
      </c>
      <c r="G6" s="1">
        <f>('2024'!G6)+(('2024'!G6*3.85281)/100)</f>
        <v>1557.79215</v>
      </c>
      <c r="H6" s="1">
        <f>('2024'!H6)+(('2024'!H6*3.85281)/100)</f>
        <v>1557.79215</v>
      </c>
      <c r="I6" s="1">
        <f>('2024'!I6)+(('2024'!I6*3.85281)/100)</f>
        <v>623.11685999999997</v>
      </c>
      <c r="J6" s="1">
        <f>('2024'!J6)+(('2024'!J6*3.85281)/100)</f>
        <v>1557.79215</v>
      </c>
      <c r="K6" s="1">
        <f>('2024'!K6)+(('2024'!K6*3.85281)/100)</f>
        <v>1557.79215</v>
      </c>
    </row>
    <row r="7" spans="1:11">
      <c r="A7" t="s">
        <v>14</v>
      </c>
      <c r="B7">
        <v>2</v>
      </c>
      <c r="C7" s="1">
        <f>('2024'!C7)+(('2024'!C7*3.85281)/100)</f>
        <v>227.43765389999999</v>
      </c>
      <c r="D7" s="1">
        <f>('2024'!D7)+(('2024'!D7*3.85281)/100)</f>
        <v>227.43765389999999</v>
      </c>
      <c r="E7" s="1">
        <f>('2024'!E7)+(('2024'!E7*3.85281)/100)</f>
        <v>227.43765389999999</v>
      </c>
      <c r="F7" s="1">
        <f>('2024'!F7)+(('2024'!F7*3.85281)/100)</f>
        <v>890.3612959730001</v>
      </c>
      <c r="G7" s="1">
        <f>('2024'!G7)+(('2024'!G7*3.85281)/100)</f>
        <v>1246.2337199999999</v>
      </c>
      <c r="H7" s="1">
        <f>('2024'!H7)+(('2024'!H7*3.85281)/100)</f>
        <v>1246.2337199999999</v>
      </c>
      <c r="I7" s="1">
        <f>('2024'!I7)+(('2024'!I7*3.85281)/100)</f>
        <v>890.3612959730001</v>
      </c>
      <c r="J7" s="1">
        <f>('2024'!J7)+(('2024'!J7*3.85281)/100)</f>
        <v>1246.2337199999999</v>
      </c>
      <c r="K7" s="1">
        <f>('2024'!K7)+(('2024'!K7*3.85281)/100)</f>
        <v>1246.2337199999999</v>
      </c>
    </row>
    <row r="8" spans="1:11">
      <c r="A8" t="s">
        <v>15</v>
      </c>
      <c r="B8">
        <v>1</v>
      </c>
      <c r="C8" s="1">
        <f>('2024'!C8)+(('2024'!C8*3.85281)/100)</f>
        <v>313.22007496000003</v>
      </c>
      <c r="D8" s="1">
        <f>('2024'!D8)+(('2024'!D8*3.85281)/100)</f>
        <v>313.22007496000003</v>
      </c>
      <c r="E8" s="1">
        <f>('2024'!E8)+(('2024'!E8*3.85281)/100)</f>
        <v>313.22007496000003</v>
      </c>
      <c r="F8" s="1">
        <f>('2024'!F8)+(('2024'!F8*3.85281)/100)</f>
        <v>484.69144955100001</v>
      </c>
      <c r="G8" s="1">
        <f>('2024'!G8)+(('2024'!G8*3.85281)/100)</f>
        <v>678.56387525899993</v>
      </c>
      <c r="H8" s="1">
        <f>('2024'!H8)+(('2024'!H8*3.85281)/100)</f>
        <v>678.56387525899993</v>
      </c>
      <c r="I8" s="1">
        <f>('2024'!I8)+(('2024'!I8*3.85281)/100)</f>
        <v>678.56387525899993</v>
      </c>
      <c r="J8" s="1">
        <f>('2024'!J8)+(('2024'!J8*3.85281)/100)</f>
        <v>1297.048899933</v>
      </c>
      <c r="K8" s="1">
        <f>('2024'!K8)+(('2024'!K8*3.85281)/100)</f>
        <v>1297.048899933</v>
      </c>
    </row>
    <row r="9" spans="1:11">
      <c r="A9" t="s">
        <v>16</v>
      </c>
      <c r="B9">
        <v>5</v>
      </c>
      <c r="C9" s="1">
        <f>('2024'!C9)+(('2024'!C9*3.85281)/100)</f>
        <v>166.16449599999999</v>
      </c>
      <c r="D9" s="1">
        <f>('2024'!D9)+(('2024'!D9*3.85281)/100)</f>
        <v>166.16449599999999</v>
      </c>
      <c r="E9" s="1">
        <f>('2024'!E9)+(('2024'!E9*3.85281)/100)</f>
        <v>166.16449599999999</v>
      </c>
      <c r="F9" s="1">
        <f>('2024'!F9)+(('2024'!F9*3.85281)/100)</f>
        <v>623.11685999999997</v>
      </c>
      <c r="G9" s="1">
        <f>('2024'!G9)+(('2024'!G9*3.85281)/100)</f>
        <v>913.90472799999998</v>
      </c>
      <c r="H9" s="1">
        <f>('2024'!H9)+(('2024'!H9*3.85281)/100)</f>
        <v>913.90472799999998</v>
      </c>
      <c r="I9" s="1">
        <f>('2024'!I9)+(('2024'!I9*3.85281)/100)</f>
        <v>913.90472799999998</v>
      </c>
      <c r="J9" s="1">
        <f>('2024'!J9)+(('2024'!J9*3.85281)/100)</f>
        <v>913.90472799999998</v>
      </c>
      <c r="K9" s="1">
        <f>('2024'!K9)+(('2024'!K9*3.85281)/100)</f>
        <v>913.90472799999998</v>
      </c>
    </row>
    <row r="11" spans="1:11">
      <c r="A11" t="s">
        <v>17</v>
      </c>
      <c r="B11">
        <v>7</v>
      </c>
      <c r="C11" s="2">
        <f>(((C2*B2)+(C3*B3)+(C4*B4)+(C5*B5)+(C6*B6)+(C7*B7)+(C8*B8)+(C9*B9))/SUM(B2:B9))</f>
        <v>233.2245632572222</v>
      </c>
      <c r="D11" s="2">
        <f t="shared" ref="D11:K11" si="0">(((D2*C2)+(D3*C3)+(D4*C4)+(D5*C5)+(D6*C6)+(D7*C7)+(D8*C8)+(D9*C9))/SUM(C2:C9))</f>
        <v>326.76653032328375</v>
      </c>
      <c r="E11" s="2">
        <f t="shared" si="0"/>
        <v>367.35749305339726</v>
      </c>
      <c r="F11" s="2">
        <f t="shared" si="0"/>
        <v>674.23339376736226</v>
      </c>
      <c r="G11" s="2">
        <f t="shared" si="0"/>
        <v>1193.444278831525</v>
      </c>
      <c r="H11" s="2">
        <f t="shared" si="0"/>
        <v>1280.0740412707694</v>
      </c>
      <c r="I11" s="2">
        <f t="shared" si="0"/>
        <v>791.46831666454625</v>
      </c>
      <c r="J11" s="2">
        <f t="shared" si="0"/>
        <v>1318.2122170537411</v>
      </c>
      <c r="K11" s="2">
        <f t="shared" si="0"/>
        <v>1450.1242275671416</v>
      </c>
    </row>
    <row r="12" spans="1:11">
      <c r="A12" t="s">
        <v>19</v>
      </c>
      <c r="B12">
        <v>1</v>
      </c>
      <c r="C12" s="2">
        <f>AVERAGE(C2:C9)</f>
        <v>238.93935260749998</v>
      </c>
      <c r="D12" s="2">
        <f t="shared" ref="D12:K12" si="1">AVERAGE(D2:D9)</f>
        <v>279.18231648249997</v>
      </c>
      <c r="E12" s="2">
        <f t="shared" si="1"/>
        <v>293.9813419075</v>
      </c>
      <c r="F12" s="2">
        <f t="shared" si="1"/>
        <v>655.05679171550003</v>
      </c>
      <c r="G12" s="2">
        <f t="shared" si="1"/>
        <v>1137.4985297698752</v>
      </c>
      <c r="H12" s="2">
        <f t="shared" si="1"/>
        <v>1189.0354867323749</v>
      </c>
      <c r="I12" s="2">
        <f t="shared" si="1"/>
        <v>773.66708601649998</v>
      </c>
      <c r="J12" s="2">
        <f t="shared" si="1"/>
        <v>1298.4106699041251</v>
      </c>
      <c r="K12" s="2">
        <f t="shared" si="1"/>
        <v>1384.2190541666248</v>
      </c>
    </row>
    <row r="13" spans="1:11">
      <c r="A13" t="s">
        <v>20</v>
      </c>
      <c r="B13">
        <v>5</v>
      </c>
      <c r="C13" s="1">
        <f>GEOMEAN(C2:C9)</f>
        <v>218.59005988106955</v>
      </c>
      <c r="D13" s="1">
        <f t="shared" ref="D13:K13" si="2">GEOMEAN(D2:D9)</f>
        <v>252.6909157578597</v>
      </c>
      <c r="E13" s="1">
        <f t="shared" si="2"/>
        <v>254.4283092332754</v>
      </c>
      <c r="F13" s="1">
        <f t="shared" si="2"/>
        <v>635.69212471371281</v>
      </c>
      <c r="G13" s="1">
        <f t="shared" si="2"/>
        <v>1087.8728275250364</v>
      </c>
      <c r="H13" s="1">
        <f t="shared" si="2"/>
        <v>1138.6568773620261</v>
      </c>
      <c r="I13" s="1">
        <f t="shared" si="2"/>
        <v>757.33552511385165</v>
      </c>
      <c r="J13" s="1">
        <f t="shared" si="2"/>
        <v>1266.618028580732</v>
      </c>
      <c r="K13" s="1">
        <f t="shared" si="2"/>
        <v>1346.3829065833299</v>
      </c>
    </row>
    <row r="14" spans="1:11">
      <c r="A14" t="s">
        <v>21</v>
      </c>
      <c r="B14">
        <v>4</v>
      </c>
      <c r="C14" s="1">
        <f>HARMEAN(C2:C9)</f>
        <v>199.99993967794248</v>
      </c>
      <c r="D14" s="1">
        <f t="shared" ref="D14:K14" si="3">HARMEAN(D2:D9)</f>
        <v>229.39566219184064</v>
      </c>
      <c r="E14" s="1">
        <f t="shared" si="3"/>
        <v>224.91003541643587</v>
      </c>
      <c r="F14" s="1">
        <f t="shared" si="3"/>
        <v>615.90531559513693</v>
      </c>
      <c r="G14" s="1">
        <f t="shared" si="3"/>
        <v>1035.9200262605775</v>
      </c>
      <c r="H14" s="1">
        <f t="shared" si="3"/>
        <v>1086.2918113492008</v>
      </c>
      <c r="I14" s="1">
        <f t="shared" si="3"/>
        <v>740.43840439701682</v>
      </c>
      <c r="J14" s="1">
        <f t="shared" si="3"/>
        <v>1233.4251275472266</v>
      </c>
      <c r="K14" s="1">
        <f t="shared" si="3"/>
        <v>1309.4867946622387</v>
      </c>
    </row>
    <row r="15" spans="1:11">
      <c r="A15" t="s">
        <v>22</v>
      </c>
      <c r="B15">
        <v>2</v>
      </c>
      <c r="C15" s="1">
        <f>TRIMMEAN(C2:C9,25%)</f>
        <v>234.63811539333332</v>
      </c>
      <c r="D15" s="1">
        <f t="shared" ref="D15:K15" si="4">TRIMMEAN(D2:D9,25%)</f>
        <v>272.02512699333329</v>
      </c>
      <c r="E15" s="1">
        <f t="shared" si="4"/>
        <v>276.52541542666665</v>
      </c>
      <c r="F15" s="1">
        <f t="shared" si="4"/>
        <v>656.64573970850006</v>
      </c>
      <c r="G15" s="1">
        <f t="shared" si="4"/>
        <v>1143.9387021499999</v>
      </c>
      <c r="H15" s="1">
        <f t="shared" si="4"/>
        <v>1202.9617158333333</v>
      </c>
      <c r="I15" s="1">
        <f t="shared" si="4"/>
        <v>776.07820208866667</v>
      </c>
      <c r="J15" s="1">
        <f t="shared" si="4"/>
        <v>1297.1094807388333</v>
      </c>
      <c r="K15" s="1">
        <f t="shared" si="4"/>
        <v>1353.8823502055</v>
      </c>
    </row>
    <row r="16" spans="1:11">
      <c r="A16" t="s">
        <v>23</v>
      </c>
      <c r="B16">
        <v>3</v>
      </c>
      <c r="C16" s="1">
        <f>TRIMMEAN(C2:C9,50%)</f>
        <v>226.035640965</v>
      </c>
      <c r="D16" s="1">
        <f t="shared" ref="D16:K16" si="5">TRIMMEAN(D2:D9,50%)</f>
        <v>247.32546701499999</v>
      </c>
      <c r="E16" s="1">
        <f t="shared" si="5"/>
        <v>231.22828146500001</v>
      </c>
      <c r="F16" s="1">
        <f t="shared" si="5"/>
        <v>660.24423957500005</v>
      </c>
      <c r="G16" s="1">
        <f t="shared" si="5"/>
        <v>1170.9404327500001</v>
      </c>
      <c r="H16" s="1">
        <f t="shared" si="5"/>
        <v>1211.1833966250001</v>
      </c>
      <c r="I16" s="1">
        <f t="shared" si="5"/>
        <v>779.86190613299993</v>
      </c>
      <c r="J16" s="1">
        <f t="shared" si="5"/>
        <v>1327.7400016082499</v>
      </c>
      <c r="K16" s="1">
        <f t="shared" si="5"/>
        <v>1384.3397830582501</v>
      </c>
    </row>
    <row r="17" spans="1:11">
      <c r="A17" t="s">
        <v>25</v>
      </c>
      <c r="B17">
        <v>6</v>
      </c>
      <c r="C17" s="2">
        <f>MEDIAN(C2:C9)</f>
        <v>212.37899644999999</v>
      </c>
      <c r="D17" s="2">
        <f t="shared" ref="D17:K17" si="6">MEDIAN(D2:D9)</f>
        <v>239.38072704999999</v>
      </c>
      <c r="E17" s="2">
        <f t="shared" si="6"/>
        <v>212.37899644999999</v>
      </c>
      <c r="F17" s="2">
        <f t="shared" si="6"/>
        <v>623.11685999999997</v>
      </c>
      <c r="G17" s="2">
        <f t="shared" si="6"/>
        <v>1194.307315</v>
      </c>
      <c r="H17" s="2">
        <f t="shared" si="6"/>
        <v>1223.3861018</v>
      </c>
      <c r="I17" s="2">
        <f t="shared" si="6"/>
        <v>775.26122665000003</v>
      </c>
      <c r="J17" s="2">
        <f t="shared" si="6"/>
        <v>1290.3348157665</v>
      </c>
      <c r="K17" s="2">
        <f t="shared" si="6"/>
        <v>1390.5527774165</v>
      </c>
    </row>
    <row r="18" spans="1:11">
      <c r="A18" t="s">
        <v>24</v>
      </c>
      <c r="B18">
        <v>8</v>
      </c>
      <c r="C18" s="2">
        <f>AVERAGE(C11:C17)</f>
        <v>223.40095260458108</v>
      </c>
      <c r="D18" s="2">
        <f t="shared" ref="D18:K18" si="7">AVERAGE(D11:D17)</f>
        <v>263.82382083054529</v>
      </c>
      <c r="E18" s="2">
        <f t="shared" si="7"/>
        <v>265.829981850325</v>
      </c>
      <c r="F18" s="2">
        <f t="shared" si="7"/>
        <v>645.842066439316</v>
      </c>
      <c r="G18" s="2">
        <f t="shared" si="7"/>
        <v>1137.7031588981449</v>
      </c>
      <c r="H18" s="2">
        <f t="shared" si="7"/>
        <v>1190.2270615675293</v>
      </c>
      <c r="I18" s="2">
        <f t="shared" si="7"/>
        <v>770.58723815194014</v>
      </c>
      <c r="J18" s="2">
        <f t="shared" si="7"/>
        <v>1290.2643344570583</v>
      </c>
      <c r="K18" s="2">
        <f t="shared" si="7"/>
        <v>1374.1411276656549</v>
      </c>
    </row>
    <row r="20" spans="1:11" ht="30">
      <c r="A20" s="3" t="s">
        <v>26</v>
      </c>
      <c r="C20" s="2">
        <f>(((C11*B11)+(C12*B12)+(C13*B13)+(C14*B14)+(C15*B15)+(C16*B16)+(C17*B17)+(C18*B18))/SUM(B11:B18))</f>
        <v>221.48128074287467</v>
      </c>
      <c r="D20" s="2">
        <f t="shared" ref="D20:K20" si="8">(((D11*C11)+(D12*C12)+(D13*C13)+(D14*C14)+(D15*C15)+(D16*C16)+(D17*C17)+(D18*C18))/SUM(C11:C18))</f>
        <v>264.96206923190311</v>
      </c>
      <c r="E20" s="2">
        <f t="shared" si="8"/>
        <v>270.72131727239861</v>
      </c>
      <c r="F20" s="2">
        <f t="shared" si="8"/>
        <v>648.34109765126777</v>
      </c>
      <c r="G20" s="2">
        <f t="shared" si="8"/>
        <v>1138.5534489423464</v>
      </c>
      <c r="H20" s="2">
        <f t="shared" si="8"/>
        <v>1192.5134563193469</v>
      </c>
      <c r="I20" s="2">
        <f t="shared" si="8"/>
        <v>771.22877807083387</v>
      </c>
      <c r="J20" s="2">
        <f t="shared" si="8"/>
        <v>1290.7544073789138</v>
      </c>
      <c r="K20" s="2">
        <f t="shared" si="8"/>
        <v>1374.7981276477415</v>
      </c>
    </row>
    <row r="22" spans="1:11">
      <c r="A22" t="s">
        <v>27</v>
      </c>
      <c r="C22" s="2">
        <f>C20/1440</f>
        <v>0.15380644496032964</v>
      </c>
      <c r="D22" s="2">
        <f t="shared" ref="D22:E22" si="9">D20/1440</f>
        <v>0.18400143696659937</v>
      </c>
      <c r="E22" s="2">
        <f t="shared" si="9"/>
        <v>0.18800091477249903</v>
      </c>
    </row>
    <row r="24" spans="1:11">
      <c r="A24" t="s">
        <v>28</v>
      </c>
      <c r="F24" s="2">
        <f>F20/5</f>
        <v>129.66821953025357</v>
      </c>
      <c r="G24" s="2">
        <f>G20/7</f>
        <v>162.6504927060495</v>
      </c>
      <c r="H24" s="2">
        <f t="shared" ref="H24:K24" si="10">H20/5</f>
        <v>238.50269126386939</v>
      </c>
      <c r="I24" s="2">
        <f t="shared" si="10"/>
        <v>154.24575561416677</v>
      </c>
      <c r="J24" s="2">
        <f>J20/7</f>
        <v>184.39348676841627</v>
      </c>
      <c r="K24" s="2">
        <f t="shared" si="10"/>
        <v>274.9596255295483</v>
      </c>
    </row>
  </sheetData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2023-08-19T01:53:20Z</dcterms:created>
  <dcterms:modified xsi:type="dcterms:W3CDTF">2025-01-04T16:32:13Z</dcterms:modified>
</cp:coreProperties>
</file>